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425"/>
  </bookViews>
  <sheets>
    <sheet name="Case exhibi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7" i="1"/>
  <c r="E55" l="1"/>
  <c r="D55"/>
  <c r="C55"/>
  <c r="B55"/>
  <c r="E57"/>
  <c r="D57"/>
  <c r="C57"/>
  <c r="B57"/>
  <c r="K28"/>
  <c r="J22" l="1"/>
  <c r="L28"/>
  <c r="J28"/>
  <c r="K34"/>
  <c r="L34"/>
  <c r="K31"/>
  <c r="K32" s="1"/>
  <c r="L31"/>
  <c r="L32" s="1"/>
  <c r="K27"/>
  <c r="L27"/>
  <c r="K26"/>
  <c r="L26"/>
  <c r="K24"/>
  <c r="L24"/>
  <c r="K23"/>
  <c r="L23"/>
  <c r="K22"/>
  <c r="J24"/>
  <c r="J23"/>
  <c r="J34"/>
  <c r="J27"/>
  <c r="J31" l="1"/>
  <c r="J32" s="1"/>
  <c r="J9"/>
  <c r="K14"/>
  <c r="L14"/>
  <c r="M14"/>
  <c r="J14"/>
  <c r="K9"/>
  <c r="L9"/>
  <c r="M9"/>
  <c r="K8"/>
  <c r="L8"/>
  <c r="M8"/>
  <c r="K7"/>
  <c r="L7"/>
  <c r="M7"/>
  <c r="K6"/>
  <c r="L6"/>
  <c r="M6"/>
  <c r="J8"/>
  <c r="J6"/>
  <c r="C10"/>
  <c r="D10"/>
  <c r="E10"/>
  <c r="F10"/>
  <c r="B10"/>
  <c r="L22"/>
  <c r="J26"/>
  <c r="C27"/>
  <c r="D27"/>
  <c r="E27"/>
  <c r="F30"/>
  <c r="C30"/>
  <c r="C54" s="1"/>
  <c r="C34"/>
  <c r="C36" s="1"/>
  <c r="D34"/>
  <c r="D36" s="1"/>
  <c r="E34"/>
  <c r="E36" s="1"/>
  <c r="F36"/>
  <c r="B34"/>
  <c r="B36" s="1"/>
  <c r="B27"/>
  <c r="C11"/>
  <c r="D11"/>
  <c r="E11"/>
  <c r="F11"/>
  <c r="F13" s="1"/>
  <c r="F15" s="1"/>
  <c r="B11"/>
  <c r="D13" l="1"/>
  <c r="D60"/>
  <c r="D51"/>
  <c r="B30"/>
  <c r="B54" s="1"/>
  <c r="B45"/>
  <c r="B44"/>
  <c r="E30"/>
  <c r="E54" s="1"/>
  <c r="E45"/>
  <c r="E44"/>
  <c r="L5"/>
  <c r="D56"/>
  <c r="D46"/>
  <c r="D50"/>
  <c r="K11"/>
  <c r="C60"/>
  <c r="C51"/>
  <c r="M12"/>
  <c r="E56"/>
  <c r="E46"/>
  <c r="E50"/>
  <c r="B38"/>
  <c r="B59"/>
  <c r="D30"/>
  <c r="D54" s="1"/>
  <c r="D45"/>
  <c r="D44"/>
  <c r="K5"/>
  <c r="C50"/>
  <c r="C56"/>
  <c r="C61" s="1"/>
  <c r="C46"/>
  <c r="C45"/>
  <c r="C44"/>
  <c r="E38"/>
  <c r="E59"/>
  <c r="D38"/>
  <c r="D59"/>
  <c r="B13"/>
  <c r="B60"/>
  <c r="B51"/>
  <c r="C13"/>
  <c r="E13"/>
  <c r="E60"/>
  <c r="E51"/>
  <c r="C38"/>
  <c r="C59"/>
  <c r="J12"/>
  <c r="B56"/>
  <c r="B46"/>
  <c r="B50"/>
  <c r="L12"/>
  <c r="L11"/>
  <c r="J5"/>
  <c r="M11"/>
  <c r="K12"/>
  <c r="J11"/>
  <c r="M5"/>
  <c r="L13"/>
  <c r="E15" l="1"/>
  <c r="E49"/>
  <c r="E48"/>
  <c r="B61"/>
  <c r="F44"/>
  <c r="C15"/>
  <c r="C49"/>
  <c r="C48"/>
  <c r="F45"/>
  <c r="B15"/>
  <c r="B48"/>
  <c r="B49"/>
  <c r="D61"/>
  <c r="M13"/>
  <c r="E61"/>
  <c r="J13"/>
  <c r="K13"/>
  <c r="D15"/>
  <c r="D49"/>
  <c r="D48"/>
  <c r="D52" l="1"/>
  <c r="K35"/>
  <c r="K36" s="1"/>
  <c r="L15"/>
  <c r="K21"/>
  <c r="E52"/>
  <c r="M15"/>
  <c r="L35"/>
  <c r="L36" s="1"/>
  <c r="L21"/>
  <c r="L29" s="1"/>
  <c r="L38" s="1"/>
  <c r="C52"/>
  <c r="K15"/>
  <c r="J35"/>
  <c r="J36" s="1"/>
  <c r="J15"/>
  <c r="B52"/>
  <c r="J21"/>
  <c r="J29" s="1"/>
  <c r="F48"/>
  <c r="J38" l="1"/>
  <c r="K29"/>
  <c r="K38" s="1"/>
</calcChain>
</file>

<file path=xl/sharedStrings.xml><?xml version="1.0" encoding="utf-8"?>
<sst xmlns="http://schemas.openxmlformats.org/spreadsheetml/2006/main" count="86" uniqueCount="67">
  <si>
    <t>Revenue</t>
  </si>
  <si>
    <t>Cost of goods sold</t>
  </si>
  <si>
    <t xml:space="preserve">  Bakery-café</t>
  </si>
  <si>
    <t xml:space="preserve">  Dough sold to franchisees</t>
  </si>
  <si>
    <t xml:space="preserve">  Depreciation</t>
  </si>
  <si>
    <t xml:space="preserve">  General &amp; administrative</t>
  </si>
  <si>
    <t>Operating profit</t>
  </si>
  <si>
    <t>Interest expense</t>
  </si>
  <si>
    <t>Pretax profit</t>
  </si>
  <si>
    <t>Tax</t>
  </si>
  <si>
    <t>Net income</t>
  </si>
  <si>
    <t>Cash &amp; short-term invest.</t>
  </si>
  <si>
    <t>Accounts receivable</t>
  </si>
  <si>
    <t>Inventory</t>
  </si>
  <si>
    <t>Prepaids &amp; deferred taxes</t>
  </si>
  <si>
    <t xml:space="preserve">  Current assets</t>
  </si>
  <si>
    <t>Property, plant &amp; equipment</t>
  </si>
  <si>
    <t>Goodwill &amp; other assets</t>
  </si>
  <si>
    <t>Accounts payable</t>
  </si>
  <si>
    <t>Accrued exp. &amp; def. revenue</t>
  </si>
  <si>
    <t xml:space="preserve">  Current liabilities</t>
  </si>
  <si>
    <t>Deferred rent &amp; other liabs.</t>
  </si>
  <si>
    <t xml:space="preserve">  Total liabilities</t>
  </si>
  <si>
    <t>Equity</t>
  </si>
  <si>
    <t>2007-Est.</t>
  </si>
  <si>
    <t>Number of bakery-cafes.</t>
  </si>
  <si>
    <t xml:space="preserve">        </t>
  </si>
  <si>
    <t>Cash Flows Statement</t>
  </si>
  <si>
    <t>2004-2005</t>
  </si>
  <si>
    <t>CFO</t>
  </si>
  <si>
    <t>Net Income</t>
  </si>
  <si>
    <t>Deperciation</t>
  </si>
  <si>
    <t>Account receivale</t>
  </si>
  <si>
    <t>Total CFO</t>
  </si>
  <si>
    <t>CFI</t>
  </si>
  <si>
    <t>Gross Fixed Assets</t>
  </si>
  <si>
    <t>Total CFI</t>
  </si>
  <si>
    <t>CFF</t>
  </si>
  <si>
    <t>Total CFF</t>
  </si>
  <si>
    <t>Change In Cash</t>
  </si>
  <si>
    <t>2003-2004</t>
  </si>
  <si>
    <t>Prepaid &amp; defered taxes</t>
  </si>
  <si>
    <t>Accrued expe. &amp;def. Revenue</t>
  </si>
  <si>
    <t>Dividened</t>
  </si>
  <si>
    <t>2005-2006</t>
  </si>
  <si>
    <t>Common Sized Income Statement</t>
  </si>
  <si>
    <t>Liquidity</t>
  </si>
  <si>
    <t>Current Ratio:</t>
  </si>
  <si>
    <t>Quick Ratio:</t>
  </si>
  <si>
    <t>Account Payable Days:</t>
  </si>
  <si>
    <t>Profitability</t>
  </si>
  <si>
    <t>ROE</t>
  </si>
  <si>
    <t>ROA</t>
  </si>
  <si>
    <t>Gross Profit Marrgin</t>
  </si>
  <si>
    <t>Operating Mar.</t>
  </si>
  <si>
    <t>Net Profit Mar</t>
  </si>
  <si>
    <t>Efficiency</t>
  </si>
  <si>
    <t>Total Asset Turnover</t>
  </si>
  <si>
    <t>Aveg. Cash Collection</t>
  </si>
  <si>
    <t>Inventory Days</t>
  </si>
  <si>
    <t>Fixed Asset turnover</t>
  </si>
  <si>
    <t>Leverage</t>
  </si>
  <si>
    <t>Debt/Equity</t>
  </si>
  <si>
    <t>Time interest earned</t>
  </si>
  <si>
    <t>Cash conversation</t>
  </si>
  <si>
    <t>Financial Ratio</t>
  </si>
  <si>
    <t>Total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</si>
</sst>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164" fontId="0" fillId="0" borderId="0" xfId="1" applyNumberFormat="1" applyFont="1"/>
    <xf numFmtId="164" fontId="2" fillId="0" borderId="0" xfId="1" applyNumberFormat="1" applyFont="1"/>
    <xf numFmtId="0" fontId="0" fillId="0" borderId="0" xfId="0" applyAlignment="1">
      <alignment horizontal="center"/>
    </xf>
    <xf numFmtId="0" fontId="5" fillId="2" borderId="0" xfId="0" applyFont="1" applyFill="1" applyBorder="1"/>
    <xf numFmtId="0" fontId="0" fillId="0" borderId="0" xfId="0" applyBorder="1"/>
    <xf numFmtId="164" fontId="0" fillId="0" borderId="0" xfId="0" applyNumberFormat="1" applyBorder="1"/>
    <xf numFmtId="164" fontId="2" fillId="0" borderId="0" xfId="0" applyNumberFormat="1" applyFont="1" applyBorder="1"/>
    <xf numFmtId="0" fontId="5" fillId="0" borderId="0" xfId="0" applyFont="1" applyBorder="1"/>
    <xf numFmtId="0" fontId="6" fillId="0" borderId="0" xfId="0" applyFont="1" applyBorder="1"/>
    <xf numFmtId="164" fontId="0" fillId="0" borderId="0" xfId="0" applyNumberFormat="1"/>
    <xf numFmtId="10" fontId="0" fillId="0" borderId="0" xfId="1" applyNumberFormat="1" applyFont="1"/>
    <xf numFmtId="0" fontId="4" fillId="3" borderId="0" xfId="0" applyFont="1" applyFill="1" applyBorder="1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7" fillId="0" borderId="0" xfId="0" applyFont="1"/>
    <xf numFmtId="164" fontId="1" fillId="0" borderId="0" xfId="1" applyNumberFormat="1" applyFont="1"/>
    <xf numFmtId="43" fontId="0" fillId="0" borderId="0" xfId="0" applyNumberFormat="1"/>
    <xf numFmtId="10" fontId="0" fillId="0" borderId="0" xfId="2" applyNumberFormat="1" applyFont="1"/>
    <xf numFmtId="2" fontId="0" fillId="0" borderId="0" xfId="2" applyNumberFormat="1" applyFont="1"/>
    <xf numFmtId="2" fontId="0" fillId="0" borderId="0" xfId="0" applyNumberFormat="1"/>
    <xf numFmtId="0" fontId="0" fillId="0" borderId="0" xfId="1" applyNumberFormat="1" applyFont="1" applyAlignment="1">
      <alignment horizontal="center"/>
    </xf>
    <xf numFmtId="43" fontId="4" fillId="0" borderId="0" xfId="0" applyNumberFormat="1" applyFont="1" applyBorder="1"/>
    <xf numFmtId="10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1"/>
  <sheetViews>
    <sheetView tabSelected="1" topLeftCell="A33" zoomScale="80" zoomScaleNormal="80" workbookViewId="0">
      <selection activeCell="L34" sqref="L34"/>
    </sheetView>
  </sheetViews>
  <sheetFormatPr defaultRowHeight="15"/>
  <cols>
    <col min="1" max="1" width="27" bestFit="1" customWidth="1"/>
    <col min="2" max="7" width="10.7109375" customWidth="1"/>
    <col min="9" max="9" width="27.5703125" customWidth="1"/>
    <col min="10" max="10" width="15.7109375" customWidth="1"/>
    <col min="12" max="12" width="10.85546875" customWidth="1"/>
    <col min="14" max="14" width="10.85546875" customWidth="1"/>
  </cols>
  <sheetData>
    <row r="1" spans="1:14">
      <c r="I1" t="s">
        <v>45</v>
      </c>
    </row>
    <row r="2" spans="1:14">
      <c r="A2" t="s">
        <v>26</v>
      </c>
      <c r="B2" s="3">
        <v>2003</v>
      </c>
      <c r="C2" s="3">
        <v>2004</v>
      </c>
      <c r="D2" s="3">
        <v>2005</v>
      </c>
      <c r="E2" s="3">
        <v>2006</v>
      </c>
      <c r="F2" s="3" t="s">
        <v>24</v>
      </c>
      <c r="G2" s="3"/>
      <c r="I2" t="s">
        <v>26</v>
      </c>
      <c r="J2" s="3">
        <v>2003</v>
      </c>
      <c r="K2" s="3">
        <v>2004</v>
      </c>
      <c r="L2" s="3">
        <v>2005</v>
      </c>
      <c r="M2" s="3">
        <v>2006</v>
      </c>
      <c r="N2" s="3" t="s">
        <v>24</v>
      </c>
    </row>
    <row r="3" spans="1:14">
      <c r="B3" s="3"/>
      <c r="C3" s="3"/>
      <c r="D3" s="3"/>
      <c r="E3" s="3"/>
      <c r="F3" s="3"/>
      <c r="G3" s="3"/>
      <c r="J3" s="3"/>
      <c r="K3" s="3"/>
      <c r="L3" s="3"/>
      <c r="M3" s="3"/>
      <c r="N3" s="3"/>
    </row>
    <row r="4" spans="1:14">
      <c r="A4" t="s">
        <v>0</v>
      </c>
      <c r="B4" s="1">
        <v>363702</v>
      </c>
      <c r="C4" s="1">
        <v>479139</v>
      </c>
      <c r="D4" s="1">
        <v>640275</v>
      </c>
      <c r="E4" s="1">
        <v>828971</v>
      </c>
      <c r="F4" s="22">
        <v>1050000</v>
      </c>
      <c r="G4" s="1"/>
      <c r="I4" t="s">
        <v>0</v>
      </c>
      <c r="J4" s="1"/>
      <c r="K4" s="1"/>
      <c r="L4" s="1"/>
      <c r="M4" s="1"/>
      <c r="N4" s="1"/>
    </row>
    <row r="5" spans="1:14">
      <c r="A5" t="s">
        <v>1</v>
      </c>
      <c r="C5" s="1"/>
      <c r="D5" s="1"/>
      <c r="E5" s="1"/>
      <c r="F5" s="1"/>
      <c r="G5" s="1"/>
      <c r="I5" t="s">
        <v>1</v>
      </c>
      <c r="J5" s="11">
        <f>B10/B4</f>
        <v>0.86772962480272309</v>
      </c>
      <c r="K5" s="11">
        <f t="shared" ref="K5:M5" si="0">C10/C4</f>
        <v>0.87316206779243599</v>
      </c>
      <c r="L5" s="11">
        <f t="shared" si="0"/>
        <v>0.87157393307563158</v>
      </c>
      <c r="M5" s="11">
        <f t="shared" si="0"/>
        <v>0.88809138076000249</v>
      </c>
      <c r="N5" s="1"/>
    </row>
    <row r="6" spans="1:14">
      <c r="A6" t="s">
        <v>2</v>
      </c>
      <c r="B6" s="1">
        <v>210822</v>
      </c>
      <c r="C6" s="1">
        <v>288706</v>
      </c>
      <c r="D6" s="1">
        <v>399760</v>
      </c>
      <c r="E6" s="1">
        <v>542916</v>
      </c>
      <c r="F6" s="1">
        <v>738000</v>
      </c>
      <c r="G6" s="1"/>
      <c r="I6" t="s">
        <v>2</v>
      </c>
      <c r="J6" s="11">
        <f>B6/B4</f>
        <v>0.57965587211508318</v>
      </c>
      <c r="K6" s="11">
        <f t="shared" ref="K6:M6" si="1">C6/C4</f>
        <v>0.60255166037412944</v>
      </c>
      <c r="L6" s="11">
        <f t="shared" si="1"/>
        <v>0.62435672172113543</v>
      </c>
      <c r="M6" s="11">
        <f t="shared" si="1"/>
        <v>0.65492761507941777</v>
      </c>
      <c r="N6" s="1"/>
    </row>
    <row r="7" spans="1:14">
      <c r="A7" t="s">
        <v>3</v>
      </c>
      <c r="B7" s="1">
        <v>54967</v>
      </c>
      <c r="C7" s="1">
        <v>65627</v>
      </c>
      <c r="D7" s="1">
        <v>75036</v>
      </c>
      <c r="E7" s="1">
        <v>85618</v>
      </c>
      <c r="F7" s="1">
        <v>86000</v>
      </c>
      <c r="G7" s="1"/>
      <c r="I7" t="s">
        <v>3</v>
      </c>
      <c r="J7" s="11">
        <f>B7/B4</f>
        <v>0.15113197067929238</v>
      </c>
      <c r="K7" s="11">
        <f t="shared" ref="K7:M7" si="2">C7/C4</f>
        <v>0.13696860410027153</v>
      </c>
      <c r="L7" s="11">
        <f t="shared" si="2"/>
        <v>0.11719339346374605</v>
      </c>
      <c r="M7" s="11">
        <f t="shared" si="2"/>
        <v>0.10328226198503929</v>
      </c>
      <c r="N7" s="1"/>
    </row>
    <row r="8" spans="1:14">
      <c r="A8" t="s">
        <v>4</v>
      </c>
      <c r="B8" s="1">
        <v>18304</v>
      </c>
      <c r="C8" s="1">
        <v>25298</v>
      </c>
      <c r="D8" s="1">
        <v>33011</v>
      </c>
      <c r="E8" s="1">
        <v>44166</v>
      </c>
      <c r="F8" s="1">
        <v>60000</v>
      </c>
      <c r="G8" s="1"/>
      <c r="I8" t="s">
        <v>4</v>
      </c>
      <c r="J8" s="11">
        <f>B8/B6</f>
        <v>8.682205841895059E-2</v>
      </c>
      <c r="K8" s="11">
        <f t="shared" ref="K8:K9" si="3">C8/C6</f>
        <v>8.7625473665251155E-2</v>
      </c>
      <c r="L8" s="11">
        <f t="shared" ref="L8:L9" si="4">D8/D6</f>
        <v>8.2577046227736636E-2</v>
      </c>
      <c r="M8" s="11">
        <f t="shared" ref="M8:M9" si="5">E8/E6</f>
        <v>8.134960104325531E-2</v>
      </c>
      <c r="N8" s="1"/>
    </row>
    <row r="9" spans="1:14" ht="17.25">
      <c r="A9" t="s">
        <v>5</v>
      </c>
      <c r="B9" s="2">
        <v>31502</v>
      </c>
      <c r="C9" s="2">
        <v>38735</v>
      </c>
      <c r="D9" s="2">
        <v>50240</v>
      </c>
      <c r="E9" s="2">
        <v>63502</v>
      </c>
      <c r="F9" s="2">
        <v>78000</v>
      </c>
      <c r="G9" s="2"/>
      <c r="I9" t="s">
        <v>5</v>
      </c>
      <c r="J9" s="11">
        <f>B9/B4</f>
        <v>8.6614866016683986E-2</v>
      </c>
      <c r="K9" s="11">
        <f t="shared" si="3"/>
        <v>0.59022963109695703</v>
      </c>
      <c r="L9" s="11">
        <f t="shared" si="4"/>
        <v>0.66954528492990029</v>
      </c>
      <c r="M9" s="11">
        <f t="shared" si="5"/>
        <v>0.74168983157747204</v>
      </c>
      <c r="N9" s="2"/>
    </row>
    <row r="10" spans="1:14" ht="17.25">
      <c r="B10" s="1">
        <f>SUM(B6:B9)</f>
        <v>315595</v>
      </c>
      <c r="C10" s="1">
        <f t="shared" ref="C10:F10" si="6">SUM(C6:C9)</f>
        <v>418366</v>
      </c>
      <c r="D10" s="1">
        <f t="shared" si="6"/>
        <v>558047</v>
      </c>
      <c r="E10" s="1">
        <f t="shared" si="6"/>
        <v>736202</v>
      </c>
      <c r="F10" s="1">
        <f t="shared" si="6"/>
        <v>962000</v>
      </c>
      <c r="G10" s="1"/>
      <c r="J10" s="11"/>
      <c r="K10" s="2"/>
      <c r="L10" s="2"/>
      <c r="M10" s="2"/>
      <c r="N10" s="2"/>
    </row>
    <row r="11" spans="1:14">
      <c r="A11" t="s">
        <v>6</v>
      </c>
      <c r="B11" s="1">
        <f>B4-SUM(B6:B9)</f>
        <v>48107</v>
      </c>
      <c r="C11" s="1">
        <f t="shared" ref="C11:F11" si="7">C4-SUM(C6:C9)</f>
        <v>60773</v>
      </c>
      <c r="D11" s="1">
        <f t="shared" si="7"/>
        <v>82228</v>
      </c>
      <c r="E11" s="1">
        <f t="shared" si="7"/>
        <v>92769</v>
      </c>
      <c r="F11" s="1">
        <f t="shared" si="7"/>
        <v>88000</v>
      </c>
      <c r="G11" s="1"/>
      <c r="I11" s="13" t="s">
        <v>6</v>
      </c>
      <c r="J11" s="11">
        <f>B11/B4</f>
        <v>0.13227037519727688</v>
      </c>
      <c r="K11" s="11">
        <f t="shared" ref="K11:M13" si="8">C11/C9</f>
        <v>1.5689428165741577</v>
      </c>
      <c r="L11" s="11">
        <f t="shared" si="8"/>
        <v>1.636703821656051</v>
      </c>
      <c r="M11" s="11">
        <f t="shared" si="8"/>
        <v>1.4608831217914395</v>
      </c>
      <c r="N11" s="1"/>
    </row>
    <row r="12" spans="1:14" ht="17.25">
      <c r="A12" t="s">
        <v>7</v>
      </c>
      <c r="B12" s="2">
        <v>48</v>
      </c>
      <c r="C12" s="2">
        <v>18</v>
      </c>
      <c r="D12" s="2">
        <v>50</v>
      </c>
      <c r="E12" s="2">
        <v>92</v>
      </c>
      <c r="F12" s="2">
        <v>150</v>
      </c>
      <c r="G12" s="2"/>
      <c r="I12" t="s">
        <v>7</v>
      </c>
      <c r="J12" s="11">
        <f>B12/B10</f>
        <v>1.5209366434829448E-4</v>
      </c>
      <c r="K12" s="11">
        <f t="shared" si="8"/>
        <v>4.302452876189748E-5</v>
      </c>
      <c r="L12" s="11">
        <f t="shared" si="8"/>
        <v>8.9598187966246577E-5</v>
      </c>
      <c r="M12" s="11">
        <f t="shared" si="8"/>
        <v>1.2496570234799689E-4</v>
      </c>
      <c r="N12" s="2"/>
    </row>
    <row r="13" spans="1:14">
      <c r="A13" t="s">
        <v>8</v>
      </c>
      <c r="B13" s="1">
        <f>B11-B12</f>
        <v>48059</v>
      </c>
      <c r="C13" s="1">
        <f t="shared" ref="C13:F13" si="9">C11-C12</f>
        <v>60755</v>
      </c>
      <c r="D13" s="1">
        <f t="shared" si="9"/>
        <v>82178</v>
      </c>
      <c r="E13" s="1">
        <f t="shared" si="9"/>
        <v>92677</v>
      </c>
      <c r="F13" s="1">
        <f t="shared" si="9"/>
        <v>87850</v>
      </c>
      <c r="G13" s="1"/>
      <c r="I13" t="s">
        <v>8</v>
      </c>
      <c r="J13" s="11">
        <f>B13/B11</f>
        <v>0.99900222420853513</v>
      </c>
      <c r="K13" s="11">
        <f t="shared" si="8"/>
        <v>0.9997038158392707</v>
      </c>
      <c r="L13" s="11">
        <f t="shared" si="8"/>
        <v>0.99939193462081044</v>
      </c>
      <c r="M13" s="11">
        <f t="shared" si="8"/>
        <v>0.99900828940702169</v>
      </c>
      <c r="N13" s="1"/>
    </row>
    <row r="14" spans="1:14" ht="17.25">
      <c r="A14" t="s">
        <v>9</v>
      </c>
      <c r="B14" s="2">
        <v>17629</v>
      </c>
      <c r="C14" s="2">
        <v>22175</v>
      </c>
      <c r="D14" s="2">
        <v>29995</v>
      </c>
      <c r="E14" s="2">
        <v>33827</v>
      </c>
      <c r="F14" s="2">
        <v>31500</v>
      </c>
      <c r="G14" s="2"/>
      <c r="I14" t="s">
        <v>9</v>
      </c>
      <c r="J14" s="11">
        <f>B14/B4</f>
        <v>4.8471000984322332E-2</v>
      </c>
      <c r="K14" s="11">
        <f t="shared" ref="K14:M14" si="10">C14/C4</f>
        <v>4.6280933090397568E-2</v>
      </c>
      <c r="L14" s="11">
        <f t="shared" si="10"/>
        <v>4.6847057904806526E-2</v>
      </c>
      <c r="M14" s="11">
        <f t="shared" si="10"/>
        <v>4.0806011307995091E-2</v>
      </c>
      <c r="N14" s="2"/>
    </row>
    <row r="15" spans="1:14">
      <c r="A15" t="s">
        <v>10</v>
      </c>
      <c r="B15" s="1">
        <f>B13-B14</f>
        <v>30430</v>
      </c>
      <c r="C15" s="1">
        <f t="shared" ref="C15:F15" si="11">C13-C14</f>
        <v>38580</v>
      </c>
      <c r="D15" s="1">
        <f t="shared" si="11"/>
        <v>52183</v>
      </c>
      <c r="E15" s="1">
        <f t="shared" si="11"/>
        <v>58850</v>
      </c>
      <c r="F15" s="1">
        <f t="shared" si="11"/>
        <v>56350</v>
      </c>
      <c r="G15" s="1"/>
      <c r="I15" t="s">
        <v>10</v>
      </c>
      <c r="J15" s="11">
        <f>B15/B4</f>
        <v>8.3667398034654741E-2</v>
      </c>
      <c r="K15" s="11">
        <f t="shared" ref="K15:M15" si="12">C15/C4</f>
        <v>8.0519431730666891E-2</v>
      </c>
      <c r="L15" s="11">
        <f t="shared" si="12"/>
        <v>8.150091757447972E-2</v>
      </c>
      <c r="M15" s="11">
        <f t="shared" si="12"/>
        <v>7.0991626968856567E-2</v>
      </c>
      <c r="N15" s="1"/>
    </row>
    <row r="17" spans="1:12">
      <c r="A17" t="s">
        <v>25</v>
      </c>
      <c r="B17" s="1">
        <v>602</v>
      </c>
      <c r="C17" s="1">
        <v>741</v>
      </c>
      <c r="D17" s="1">
        <v>877</v>
      </c>
      <c r="E17" s="1">
        <v>1027</v>
      </c>
      <c r="F17" s="1">
        <v>1230</v>
      </c>
      <c r="G17" s="1"/>
    </row>
    <row r="18" spans="1:12">
      <c r="B18" s="1"/>
      <c r="C18" s="1"/>
      <c r="D18" s="1"/>
      <c r="E18" s="1"/>
      <c r="F18" s="1"/>
      <c r="G18" s="1"/>
    </row>
    <row r="19" spans="1:12" ht="15.75">
      <c r="B19" s="10"/>
      <c r="C19" s="10"/>
      <c r="I19" s="12" t="s">
        <v>27</v>
      </c>
      <c r="J19" s="12" t="s">
        <v>40</v>
      </c>
      <c r="K19" t="s">
        <v>28</v>
      </c>
      <c r="L19" t="s">
        <v>44</v>
      </c>
    </row>
    <row r="20" spans="1:12" ht="18.75">
      <c r="B20" s="3">
        <v>2003</v>
      </c>
      <c r="C20" s="3">
        <v>2004</v>
      </c>
      <c r="D20" s="3">
        <v>2005</v>
      </c>
      <c r="E20" s="3">
        <v>2006</v>
      </c>
      <c r="F20" s="3" t="s">
        <v>24</v>
      </c>
      <c r="G20" s="3"/>
      <c r="I20" s="4" t="s">
        <v>29</v>
      </c>
      <c r="J20" s="5"/>
    </row>
    <row r="21" spans="1:12">
      <c r="I21" s="5" t="s">
        <v>30</v>
      </c>
      <c r="J21" s="6">
        <f>B15</f>
        <v>30430</v>
      </c>
      <c r="K21" s="6">
        <f>D15</f>
        <v>52183</v>
      </c>
      <c r="L21" s="6">
        <f>E15</f>
        <v>58850</v>
      </c>
    </row>
    <row r="22" spans="1:12">
      <c r="A22" t="s">
        <v>11</v>
      </c>
      <c r="B22" s="1">
        <v>51421</v>
      </c>
      <c r="C22" s="1">
        <v>58054</v>
      </c>
      <c r="D22" s="1">
        <v>60651</v>
      </c>
      <c r="E22" s="1">
        <v>72122</v>
      </c>
      <c r="F22" s="1"/>
      <c r="G22" s="1"/>
      <c r="I22" s="5" t="s">
        <v>31</v>
      </c>
      <c r="J22" s="6">
        <f>C8</f>
        <v>25298</v>
      </c>
      <c r="K22" s="6">
        <f>D8</f>
        <v>33011</v>
      </c>
      <c r="L22" s="6">
        <f>D8</f>
        <v>33011</v>
      </c>
    </row>
    <row r="23" spans="1:12">
      <c r="A23" t="s">
        <v>12</v>
      </c>
      <c r="B23" s="1">
        <v>12394</v>
      </c>
      <c r="C23" s="1">
        <v>17256</v>
      </c>
      <c r="D23" s="1">
        <v>25158</v>
      </c>
      <c r="E23" s="1">
        <v>30919</v>
      </c>
      <c r="F23" s="1"/>
      <c r="G23" s="1"/>
      <c r="I23" s="5" t="s">
        <v>32</v>
      </c>
      <c r="J23" s="6">
        <f>-(C23-B23)</f>
        <v>-4862</v>
      </c>
      <c r="K23" s="6">
        <f t="shared" ref="K23:L24" si="13">-(D23-C23)</f>
        <v>-7902</v>
      </c>
      <c r="L23" s="6">
        <f t="shared" si="13"/>
        <v>-5761</v>
      </c>
    </row>
    <row r="24" spans="1:12">
      <c r="A24" t="s">
        <v>13</v>
      </c>
      <c r="B24" s="1">
        <v>4350</v>
      </c>
      <c r="C24" s="1">
        <v>5398</v>
      </c>
      <c r="D24" s="1">
        <v>7358</v>
      </c>
      <c r="E24" s="1">
        <v>8714</v>
      </c>
      <c r="F24" s="1"/>
      <c r="G24" s="1"/>
      <c r="I24" s="5" t="s">
        <v>13</v>
      </c>
      <c r="J24" s="6">
        <f>-(C24-B24)</f>
        <v>-1048</v>
      </c>
      <c r="K24" s="6">
        <f t="shared" si="13"/>
        <v>-1960</v>
      </c>
      <c r="L24" s="6">
        <f t="shared" si="13"/>
        <v>-1356</v>
      </c>
    </row>
    <row r="25" spans="1:12">
      <c r="B25" s="1"/>
      <c r="C25" s="1"/>
      <c r="D25" s="1"/>
      <c r="E25" s="1"/>
      <c r="F25" s="1"/>
      <c r="G25" s="1"/>
      <c r="I25" t="s">
        <v>17</v>
      </c>
      <c r="J25" s="6"/>
      <c r="K25" s="6"/>
      <c r="L25" s="6"/>
    </row>
    <row r="26" spans="1:12" ht="17.25">
      <c r="A26" t="s">
        <v>14</v>
      </c>
      <c r="B26" s="2">
        <v>3887</v>
      </c>
      <c r="C26" s="2">
        <v>3905</v>
      </c>
      <c r="D26" s="2">
        <v>9607</v>
      </c>
      <c r="E26" s="2">
        <v>15863</v>
      </c>
      <c r="F26" s="2"/>
      <c r="G26" s="2"/>
      <c r="I26" s="5" t="s">
        <v>41</v>
      </c>
      <c r="J26" s="6">
        <f>B26-C26</f>
        <v>-18</v>
      </c>
      <c r="K26" s="6">
        <f t="shared" ref="K26:L26" si="14">C26-D26</f>
        <v>-5702</v>
      </c>
      <c r="L26" s="6">
        <f t="shared" si="14"/>
        <v>-6256</v>
      </c>
    </row>
    <row r="27" spans="1:12">
      <c r="A27" t="s">
        <v>15</v>
      </c>
      <c r="B27" s="1">
        <f>SUM(B22:B26)</f>
        <v>72052</v>
      </c>
      <c r="C27" s="1">
        <f t="shared" ref="C27:E27" si="15">SUM(C22:C26)</f>
        <v>84613</v>
      </c>
      <c r="D27" s="1">
        <f t="shared" si="15"/>
        <v>102774</v>
      </c>
      <c r="E27" s="1">
        <f t="shared" si="15"/>
        <v>127618</v>
      </c>
      <c r="F27" s="1">
        <v>150000</v>
      </c>
      <c r="G27" s="1"/>
      <c r="I27" s="5" t="s">
        <v>18</v>
      </c>
      <c r="J27" s="6">
        <f>C32-B32</f>
        <v>-2232</v>
      </c>
      <c r="K27" s="6">
        <f t="shared" ref="K27:L27" si="16">D32-C32</f>
        <v>-1418</v>
      </c>
      <c r="L27" s="6">
        <f t="shared" si="16"/>
        <v>1378</v>
      </c>
    </row>
    <row r="28" spans="1:12" ht="17.25">
      <c r="A28" t="s">
        <v>16</v>
      </c>
      <c r="B28" s="1">
        <v>146362</v>
      </c>
      <c r="C28" s="1">
        <v>201725</v>
      </c>
      <c r="D28" s="1">
        <v>268809</v>
      </c>
      <c r="E28" s="1">
        <v>345977</v>
      </c>
      <c r="F28" s="1">
        <v>430000</v>
      </c>
      <c r="G28" s="1"/>
      <c r="I28" s="5" t="s">
        <v>42</v>
      </c>
      <c r="J28" s="7">
        <f>-(C33-B33)</f>
        <v>-12294</v>
      </c>
      <c r="K28" s="7">
        <f>-(D33-C33)</f>
        <v>-32578</v>
      </c>
      <c r="L28" s="7">
        <f t="shared" ref="L28" si="17">-(E33-D33)</f>
        <v>-21367</v>
      </c>
    </row>
    <row r="29" spans="1:12" ht="20.25">
      <c r="A29" t="s">
        <v>17</v>
      </c>
      <c r="B29" s="2">
        <v>38421</v>
      </c>
      <c r="C29" s="2">
        <v>38334</v>
      </c>
      <c r="D29" s="2">
        <v>66084</v>
      </c>
      <c r="E29" s="2">
        <v>69014</v>
      </c>
      <c r="F29" s="2">
        <v>110000</v>
      </c>
      <c r="G29" s="2"/>
      <c r="I29" s="8" t="s">
        <v>33</v>
      </c>
      <c r="J29" s="6">
        <f>SUM(J21:J28)</f>
        <v>35274</v>
      </c>
      <c r="K29" s="6">
        <f>SUM(K21:K28)</f>
        <v>35634</v>
      </c>
      <c r="L29" s="6">
        <f>SUM(L21:L28)</f>
        <v>58499</v>
      </c>
    </row>
    <row r="30" spans="1:12" ht="18.75">
      <c r="A30" t="s">
        <v>66</v>
      </c>
      <c r="B30" s="1">
        <f>SUM(B27:B29)</f>
        <v>256835</v>
      </c>
      <c r="C30" s="1">
        <f t="shared" ref="C30:F30" si="18">SUM(C27:C29)</f>
        <v>324672</v>
      </c>
      <c r="D30" s="1">
        <f t="shared" si="18"/>
        <v>437667</v>
      </c>
      <c r="E30" s="1">
        <f t="shared" si="18"/>
        <v>542609</v>
      </c>
      <c r="F30" s="1">
        <f t="shared" si="18"/>
        <v>690000</v>
      </c>
      <c r="G30" s="1"/>
      <c r="I30" s="8" t="s">
        <v>34</v>
      </c>
      <c r="J30" s="5"/>
    </row>
    <row r="31" spans="1:12" ht="17.25">
      <c r="B31" s="1"/>
      <c r="C31" s="1"/>
      <c r="D31" s="1"/>
      <c r="E31" s="1"/>
      <c r="F31" s="1"/>
      <c r="G31" s="1"/>
      <c r="I31" s="5" t="s">
        <v>35</v>
      </c>
      <c r="J31" s="7">
        <f>B28-C28</f>
        <v>-55363</v>
      </c>
      <c r="K31" s="7">
        <f t="shared" ref="K31:L31" si="19">C28-D28</f>
        <v>-67084</v>
      </c>
      <c r="L31" s="7">
        <f t="shared" si="19"/>
        <v>-77168</v>
      </c>
    </row>
    <row r="32" spans="1:12" ht="18.75">
      <c r="A32" t="s">
        <v>18</v>
      </c>
      <c r="B32" s="1">
        <v>8072</v>
      </c>
      <c r="C32" s="1">
        <v>5840</v>
      </c>
      <c r="D32" s="1">
        <v>4422</v>
      </c>
      <c r="E32" s="1">
        <v>5800</v>
      </c>
      <c r="F32" s="1"/>
      <c r="G32" s="1"/>
      <c r="I32" s="8" t="s">
        <v>36</v>
      </c>
      <c r="J32" s="6">
        <f>J31</f>
        <v>-55363</v>
      </c>
      <c r="K32" s="6">
        <f t="shared" ref="K32:L32" si="20">K31</f>
        <v>-67084</v>
      </c>
      <c r="L32" s="6">
        <f t="shared" si="20"/>
        <v>-77168</v>
      </c>
    </row>
    <row r="33" spans="1:12" ht="20.25">
      <c r="A33" t="s">
        <v>19</v>
      </c>
      <c r="B33" s="2">
        <v>37571</v>
      </c>
      <c r="C33" s="2">
        <v>49865</v>
      </c>
      <c r="D33" s="2">
        <v>82443</v>
      </c>
      <c r="E33" s="2">
        <v>103810</v>
      </c>
      <c r="F33" s="2"/>
      <c r="G33" s="2"/>
      <c r="I33" s="8" t="s">
        <v>37</v>
      </c>
      <c r="J33" s="5"/>
    </row>
    <row r="34" spans="1:12">
      <c r="A34" t="s">
        <v>20</v>
      </c>
      <c r="B34" s="1">
        <f>SUM(B32:B33)</f>
        <v>45643</v>
      </c>
      <c r="C34" s="1">
        <f t="shared" ref="C34:E34" si="21">SUM(C32:C33)</f>
        <v>55705</v>
      </c>
      <c r="D34" s="1">
        <f t="shared" si="21"/>
        <v>86865</v>
      </c>
      <c r="E34" s="1">
        <f t="shared" si="21"/>
        <v>109610</v>
      </c>
      <c r="F34" s="1">
        <v>130000</v>
      </c>
      <c r="G34" s="1"/>
      <c r="I34" s="5" t="s">
        <v>21</v>
      </c>
      <c r="J34" s="6">
        <f>C35-B35</f>
        <v>13988</v>
      </c>
      <c r="K34" s="6">
        <f t="shared" ref="K34:L34" si="22">D35-C35</f>
        <v>6220</v>
      </c>
      <c r="L34" s="6">
        <f t="shared" si="22"/>
        <v>1509</v>
      </c>
    </row>
    <row r="35" spans="1:12" ht="17.25">
      <c r="A35" t="s">
        <v>21</v>
      </c>
      <c r="B35" s="2">
        <v>13616</v>
      </c>
      <c r="C35" s="2">
        <v>27604</v>
      </c>
      <c r="D35" s="2">
        <v>33824</v>
      </c>
      <c r="E35" s="2">
        <v>35333</v>
      </c>
      <c r="F35" s="2">
        <v>45000</v>
      </c>
      <c r="G35" s="2"/>
      <c r="I35" s="5" t="s">
        <v>43</v>
      </c>
      <c r="J35" s="6">
        <f>-(C37-B37-C15)</f>
        <v>-5207</v>
      </c>
      <c r="K35" s="6">
        <f>-(D37-C37-D15)</f>
        <v>-23432</v>
      </c>
      <c r="L35" s="6">
        <f>-(E37-D37-E15)</f>
        <v>-21838</v>
      </c>
    </row>
    <row r="36" spans="1:12" ht="20.25">
      <c r="A36" t="s">
        <v>22</v>
      </c>
      <c r="B36" s="1">
        <f>B34+B35</f>
        <v>59259</v>
      </c>
      <c r="C36" s="1">
        <f t="shared" ref="C36:F36" si="23">C34+C35</f>
        <v>83309</v>
      </c>
      <c r="D36" s="1">
        <f t="shared" si="23"/>
        <v>120689</v>
      </c>
      <c r="E36" s="1">
        <f t="shared" si="23"/>
        <v>144943</v>
      </c>
      <c r="F36" s="1">
        <f t="shared" si="23"/>
        <v>175000</v>
      </c>
      <c r="G36" s="1"/>
      <c r="I36" s="8" t="s">
        <v>38</v>
      </c>
      <c r="J36" s="7">
        <f>SUM(J34:J35)</f>
        <v>8781</v>
      </c>
      <c r="K36" s="7">
        <f t="shared" ref="K36:L36" si="24">SUM(K34:K35)</f>
        <v>-17212</v>
      </c>
      <c r="L36" s="7">
        <f t="shared" si="24"/>
        <v>-20329</v>
      </c>
    </row>
    <row r="37" spans="1:12" ht="17.25">
      <c r="A37" t="s">
        <v>23</v>
      </c>
      <c r="B37" s="2">
        <v>197576</v>
      </c>
      <c r="C37" s="2">
        <v>241363</v>
      </c>
      <c r="D37" s="2">
        <v>316978</v>
      </c>
      <c r="E37" s="2">
        <v>397666</v>
      </c>
      <c r="F37" s="17"/>
      <c r="G37" s="2"/>
      <c r="J37" s="6"/>
      <c r="K37" s="6"/>
      <c r="L37" s="6"/>
    </row>
    <row r="38" spans="1:12" ht="15.75">
      <c r="A38" t="s">
        <v>22</v>
      </c>
      <c r="B38" s="1">
        <f>B36+B37</f>
        <v>256835</v>
      </c>
      <c r="C38" s="1">
        <f t="shared" ref="C38:E38" si="25">C36+C37</f>
        <v>324672</v>
      </c>
      <c r="D38" s="1">
        <f t="shared" si="25"/>
        <v>437667</v>
      </c>
      <c r="E38" s="1">
        <f t="shared" si="25"/>
        <v>542609</v>
      </c>
      <c r="F38" s="1">
        <v>690000</v>
      </c>
      <c r="G38" s="1"/>
      <c r="I38" s="9" t="s">
        <v>39</v>
      </c>
      <c r="J38" s="6">
        <f>SUM(J29,J32,J36)</f>
        <v>-11308</v>
      </c>
      <c r="K38" s="6">
        <f t="shared" ref="K38:L38" si="26">(K29+K31+K37)</f>
        <v>-31450</v>
      </c>
      <c r="L38" s="6">
        <f t="shared" si="26"/>
        <v>-18669</v>
      </c>
    </row>
    <row r="40" spans="1:12" ht="18.75">
      <c r="E40" s="4"/>
    </row>
    <row r="41" spans="1:12">
      <c r="E41" s="5"/>
    </row>
    <row r="42" spans="1:12" ht="18.75">
      <c r="A42" s="16" t="s">
        <v>65</v>
      </c>
      <c r="B42">
        <v>2003</v>
      </c>
      <c r="C42">
        <v>2004</v>
      </c>
      <c r="D42">
        <v>2005</v>
      </c>
      <c r="E42">
        <v>2006</v>
      </c>
    </row>
    <row r="43" spans="1:12">
      <c r="A43" s="14" t="s">
        <v>46</v>
      </c>
      <c r="B43" s="10"/>
    </row>
    <row r="44" spans="1:12">
      <c r="A44" s="15" t="s">
        <v>47</v>
      </c>
      <c r="B44" s="18">
        <f>B27/B34</f>
        <v>1.5785991280152487</v>
      </c>
      <c r="C44" s="18">
        <f>C27/C34</f>
        <v>1.5189480297998383</v>
      </c>
      <c r="D44" s="18">
        <f>D27/D34</f>
        <v>1.1831462614401658</v>
      </c>
      <c r="E44" s="18">
        <f>E27/E34</f>
        <v>1.1642915792354711</v>
      </c>
      <c r="F44" s="18">
        <f>AVERAGE(B44:E44)</f>
        <v>1.3612462496226807</v>
      </c>
    </row>
    <row r="45" spans="1:12">
      <c r="A45" s="15" t="s">
        <v>48</v>
      </c>
      <c r="B45" s="18">
        <f>((B27-B24))/B34</f>
        <v>1.4832942619897904</v>
      </c>
      <c r="C45" s="18">
        <f>((C27-C24))/C34</f>
        <v>1.4220446997576519</v>
      </c>
      <c r="D45" s="18">
        <f>((D27-D24))/D34</f>
        <v>1.098440108213895</v>
      </c>
      <c r="E45" s="18">
        <f>((E27-E24))/E34</f>
        <v>1.0847915336191953</v>
      </c>
      <c r="F45" s="18">
        <f>AVERAGE(B45:E45)</f>
        <v>1.272142650895133</v>
      </c>
    </row>
    <row r="46" spans="1:12">
      <c r="A46" s="15" t="s">
        <v>49</v>
      </c>
      <c r="B46" s="18">
        <f>((B32/B10))*365</f>
        <v>9.3356358624186058</v>
      </c>
      <c r="C46" s="18">
        <f>(C32/C10)*365</f>
        <v>5.0950603060478148</v>
      </c>
      <c r="D46" s="18">
        <f>(D32/D10)*365</f>
        <v>2.892283266463219</v>
      </c>
      <c r="E46" s="18">
        <f>(E32/E10)*365</f>
        <v>2.8755694768555373</v>
      </c>
    </row>
    <row r="47" spans="1:12">
      <c r="A47" s="14" t="s">
        <v>50</v>
      </c>
      <c r="B47" s="10"/>
    </row>
    <row r="48" spans="1:12">
      <c r="A48" s="15" t="s">
        <v>51</v>
      </c>
      <c r="B48" s="19">
        <f>B13/B37</f>
        <v>0.24324310645017613</v>
      </c>
      <c r="C48" s="19">
        <f>C13/C37</f>
        <v>0.25171629454390276</v>
      </c>
      <c r="D48" s="19">
        <f>D13/D37</f>
        <v>0.25925458549173758</v>
      </c>
      <c r="E48" s="19">
        <f>E13/E37</f>
        <v>0.23305236052365552</v>
      </c>
      <c r="F48" s="24">
        <f>AVERAGE(B48:E48)</f>
        <v>0.24681658675236798</v>
      </c>
    </row>
    <row r="49" spans="1:5">
      <c r="A49" s="15" t="s">
        <v>52</v>
      </c>
      <c r="B49" s="19">
        <f>B13/B30</f>
        <v>0.18712013549555162</v>
      </c>
      <c r="C49" s="19">
        <f>C13/C30</f>
        <v>0.18712731618371772</v>
      </c>
      <c r="D49" s="19">
        <f>D13/D30</f>
        <v>0.18776375646324717</v>
      </c>
      <c r="E49" s="19">
        <f>E13/E30</f>
        <v>0.17079886253268928</v>
      </c>
    </row>
    <row r="50" spans="1:5">
      <c r="A50" s="15" t="s">
        <v>53</v>
      </c>
      <c r="B50" s="19">
        <f>(B4-B10)/B4</f>
        <v>0.13227037519727688</v>
      </c>
      <c r="C50" s="19">
        <f>(C4-C10)/C4</f>
        <v>0.12683793220756398</v>
      </c>
      <c r="D50" s="19">
        <f>(D4-D10)/D4</f>
        <v>0.12842606692436845</v>
      </c>
      <c r="E50" s="19">
        <f>(E4-E10)/E4</f>
        <v>0.11190861923999754</v>
      </c>
    </row>
    <row r="51" spans="1:5">
      <c r="A51" s="15" t="s">
        <v>54</v>
      </c>
      <c r="B51" s="19">
        <f>B11/B4</f>
        <v>0.13227037519727688</v>
      </c>
      <c r="C51" s="19">
        <f>C11/C4</f>
        <v>0.12683793220756398</v>
      </c>
      <c r="D51" s="19">
        <f>D11/D4</f>
        <v>0.12842606692436845</v>
      </c>
      <c r="E51" s="19">
        <f>E11/E4</f>
        <v>0.11190861923999754</v>
      </c>
    </row>
    <row r="52" spans="1:5">
      <c r="A52" s="15" t="s">
        <v>55</v>
      </c>
      <c r="B52" s="19">
        <f>B15/B4</f>
        <v>8.3667398034654741E-2</v>
      </c>
      <c r="C52" s="19">
        <f>C15/C4</f>
        <v>8.0519431730666891E-2</v>
      </c>
      <c r="D52" s="19">
        <f>D15/D4</f>
        <v>8.150091757447972E-2</v>
      </c>
      <c r="E52" s="19">
        <f>E15/E4</f>
        <v>7.0991626968856567E-2</v>
      </c>
    </row>
    <row r="53" spans="1:5">
      <c r="A53" s="14" t="s">
        <v>56</v>
      </c>
    </row>
    <row r="54" spans="1:5">
      <c r="A54" s="15" t="s">
        <v>57</v>
      </c>
      <c r="B54" s="21">
        <f>B4/B30</f>
        <v>1.4160920435298927</v>
      </c>
      <c r="C54" s="21">
        <f>C4/C30</f>
        <v>1.4757632318154938</v>
      </c>
      <c r="D54" s="21">
        <f>D4/D30</f>
        <v>1.4629272940386184</v>
      </c>
      <c r="E54" s="21">
        <f>E4/E30</f>
        <v>1.5277501847555053</v>
      </c>
    </row>
    <row r="55" spans="1:5">
      <c r="A55" s="15" t="s">
        <v>58</v>
      </c>
      <c r="B55" s="18">
        <f>(365*B23)/B4</f>
        <v>12.438232399051971</v>
      </c>
      <c r="C55" s="18">
        <f>(365*C23)/C4</f>
        <v>13.145329434673446</v>
      </c>
      <c r="D55" s="18">
        <f>(365*D23)/D4</f>
        <v>14.341759400257702</v>
      </c>
      <c r="E55" s="18">
        <f>(365*E23)/E4</f>
        <v>13.613787454567168</v>
      </c>
    </row>
    <row r="56" spans="1:5">
      <c r="A56" s="15" t="s">
        <v>59</v>
      </c>
      <c r="B56" s="18">
        <f>(B24/B10)*365</f>
        <v>5.030973241020928</v>
      </c>
      <c r="C56" s="21">
        <f>(C24/C10)*365</f>
        <v>4.7094410157613193</v>
      </c>
      <c r="D56" s="21">
        <f>(D24/D10)*365</f>
        <v>4.812623309506189</v>
      </c>
      <c r="E56" s="21">
        <f>(E24/E10)*365</f>
        <v>4.3202952450550258</v>
      </c>
    </row>
    <row r="57" spans="1:5" ht="15.75">
      <c r="A57" s="15" t="s">
        <v>60</v>
      </c>
      <c r="B57" s="18">
        <f>B4/B28</f>
        <v>2.4849482789248576</v>
      </c>
      <c r="C57" s="18">
        <f>C4/C28</f>
        <v>2.3752088238939151</v>
      </c>
      <c r="D57" s="18">
        <f>D4/D28</f>
        <v>2.3818956954566253</v>
      </c>
      <c r="E57" s="23">
        <f>E4/E28</f>
        <v>2.3960292158149241</v>
      </c>
    </row>
    <row r="58" spans="1:5">
      <c r="A58" s="14" t="s">
        <v>61</v>
      </c>
      <c r="B58" s="10"/>
      <c r="E58" s="13"/>
    </row>
    <row r="59" spans="1:5">
      <c r="A59" s="15" t="s">
        <v>62</v>
      </c>
      <c r="B59" s="19">
        <f>B36/B37</f>
        <v>0.2999301534599344</v>
      </c>
      <c r="C59" s="19">
        <f>C36/C37</f>
        <v>0.34516060870970283</v>
      </c>
      <c r="D59" s="19">
        <f>D36/D37</f>
        <v>0.38074882168478569</v>
      </c>
      <c r="E59" s="19">
        <f>E36/E37</f>
        <v>0.3644842656903029</v>
      </c>
    </row>
    <row r="60" spans="1:5">
      <c r="A60" s="15" t="s">
        <v>63</v>
      </c>
      <c r="B60" s="21">
        <f>B11/B12</f>
        <v>1002.2291666666666</v>
      </c>
      <c r="C60" s="20">
        <f>C11/C12</f>
        <v>3376.2777777777778</v>
      </c>
      <c r="D60" s="21">
        <f>D11/D12</f>
        <v>1644.56</v>
      </c>
      <c r="E60" s="21">
        <f>E11/E12</f>
        <v>1008.3586956521739</v>
      </c>
    </row>
    <row r="61" spans="1:5">
      <c r="A61" s="5" t="s">
        <v>64</v>
      </c>
      <c r="B61" s="18">
        <f>(B55+B56)-B46</f>
        <v>8.1335697776542943</v>
      </c>
      <c r="C61" s="18">
        <f>(C55+C56)-C46</f>
        <v>12.759710144386949</v>
      </c>
      <c r="D61" s="18">
        <f>(D55+D56)-D46</f>
        <v>16.26209944330067</v>
      </c>
      <c r="E61" s="18">
        <f>(E55+E56)-E46</f>
        <v>15.058513222766658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EF1821A4E04242B6428D4A0385BE79" ma:contentTypeVersion="0" ma:contentTypeDescription="Create a new document." ma:contentTypeScope="" ma:versionID="729f3e82415c066f293c47b43da932e7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BFD2184-4385-46AE-BC5B-9DD4AA9BFE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7117096-3FC5-40D0-ABEA-22D3E0DB4C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24E976-89A6-4093-89CD-CD272A90E908}">
  <ds:schemaRefs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Case exhibits</vt:lpstr>
    </vt:vector>
  </TitlesOfParts>
  <Company>Georgia State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ALC030-01</dc:creator>
  <cp:lastModifiedBy>STEPHEN</cp:lastModifiedBy>
  <dcterms:created xsi:type="dcterms:W3CDTF">2010-03-03T21:43:17Z</dcterms:created>
  <dcterms:modified xsi:type="dcterms:W3CDTF">2021-09-20T05:23:34Z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0x010100EAEF1821A4E04242B6428D4A0385BE79</vt:lpwstr>
  </property>
</Properties>
</file>